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<sst xmlns="http://schemas.openxmlformats.org/spreadsheetml/2006/main" count="171" uniqueCount="123">
  <si>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</si>
  <si>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</si>
  <si>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</si>
  <si>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</si>
  <si>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</si>
  <si>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</si>
  <si>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</si>
  <si>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</si>
  <si>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</si>
  <si>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</si>
  <si>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</si>
  <si>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</si>
  <si>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</si>
  <si>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</si>
  <si>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</si>
  <si>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</si>
  <si>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</si>
  <si>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</si>
  <si>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</si>
  <si>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</si>
  <si>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</si>
  <si>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</si>
  <si>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</si>
  <si>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</si>
  <si>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</si>
  <si>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</si>
  <si>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</si>
  <si>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</si>
  <si>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</si>
  <si>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</si>
  <si>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</si>
  <si>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</si>
  <si>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</si>
  <si>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</si>
  <si>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</si>
  <si>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</si>
  <si>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</si>
  <si>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</si>
  <si>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</si>
  <si>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</si>
  <si>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</si>
  <si>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</si>
  <si>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</si>
  <si>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</si>
  <si>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</si>
  <si>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</si>
  <si>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</si>
  <si>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</si>
  <si>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</si>
  <si>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</si>
  <si>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</si>
  <si>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</si>
  <si>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</si>
  <si>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</si>
  <si>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</si>
  <si>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</si>
  <si>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</si>
  <si>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</si>
  <si>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</si>
  <si>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</si>
  <si>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</si>
  <si>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</si>
  <si>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</si>
  <si>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</si>
  <si>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</si>
  <si>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</si>
  <si>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</si>
  <si>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</si>
  <si>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</si>
  <si>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</si>
  <si>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</si>
  <si>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</si>
  <si>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</si>
  <si>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</si>
  <si>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</si>
  <si>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</si>
  <si>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</si>
  <si>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</si>
  <si>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</si>
  <si>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</si>
  <si>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</si>
  <si>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</si>
  <si>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</si>
  <si>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</si>
  <si>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</si>
  <si>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</si>
  <si>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</si>
  <si>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</si>
  <si>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</si>
  <si>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</si>
  <si>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</si>
  <si>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</si>
  <si>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</si>
  <si>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</si>
  <si>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</si>
  <si>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</si>
  <si>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</si>
  <si>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</si>
  <si>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</si>
  <si>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</si>
  <si>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</si>
  <si>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</si>
  <si>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</si>
  <si>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</si>
  <si>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</si>
  <si>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</si>
  <si>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</si>
  <si>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</si>
  <si>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</si>
  <si>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</si>
  <si>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</si>
  <si>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</si>
  <si>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</si>
  <si>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</si>
  <si>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</si>
  <si>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</si>
  <si>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</si>
  <si>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</si>
  <si>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</si>
  <si>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</si>
  <si>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</si>
  <si>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</si>
  <si>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2016 рік станом на 17.05.2016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</si>
</sst>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876010"/>
        <c:axId val="7884091"/>
      </c:bar3DChart>
      <c:catAx>
        <c:axId val="87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84091"/>
        <c:crosses val="autoZero"/>
        <c:auto val="1"/>
        <c:lblOffset val="100"/>
        <c:tickLblSkip val="1"/>
        <c:noMultiLvlLbl val="0"/>
      </c:catAx>
      <c:valAx>
        <c:axId val="7884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0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3847956"/>
        <c:axId val="34631605"/>
      </c:bar3D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31605"/>
        <c:crosses val="autoZero"/>
        <c:auto val="1"/>
        <c:lblOffset val="100"/>
        <c:tickLblSkip val="1"/>
        <c:noMultiLvlLbl val="0"/>
      </c:catAx>
      <c:valAx>
        <c:axId val="34631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43248990"/>
        <c:axId val="53696591"/>
      </c:bar3D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96591"/>
        <c:crosses val="autoZero"/>
        <c:auto val="1"/>
        <c:lblOffset val="100"/>
        <c:tickLblSkip val="1"/>
        <c:noMultiLvlLbl val="0"/>
      </c:catAx>
      <c:valAx>
        <c:axId val="53696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89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13507272"/>
        <c:axId val="54456585"/>
      </c:bar3D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56585"/>
        <c:crosses val="autoZero"/>
        <c:auto val="1"/>
        <c:lblOffset val="100"/>
        <c:tickLblSkip val="1"/>
        <c:noMultiLvlLbl val="0"/>
      </c:catAx>
      <c:valAx>
        <c:axId val="54456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72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20347218"/>
        <c:axId val="48907235"/>
      </c:bar3D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07235"/>
        <c:crosses val="autoZero"/>
        <c:auto val="1"/>
        <c:lblOffset val="100"/>
        <c:tickLblSkip val="2"/>
        <c:noMultiLvlLbl val="0"/>
      </c:catAx>
      <c:valAx>
        <c:axId val="48907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4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37511932"/>
        <c:axId val="2063069"/>
      </c:bar3D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3069"/>
        <c:crosses val="autoZero"/>
        <c:auto val="1"/>
        <c:lblOffset val="100"/>
        <c:tickLblSkip val="1"/>
        <c:noMultiLvlLbl val="0"/>
      </c:catAx>
      <c:valAx>
        <c:axId val="2063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19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18567622"/>
        <c:axId val="32890871"/>
      </c:bar3D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890871"/>
        <c:crosses val="autoZero"/>
        <c:auto val="1"/>
        <c:lblOffset val="100"/>
        <c:tickLblSkip val="1"/>
        <c:noMultiLvlLbl val="0"/>
      </c:catAx>
      <c:valAx>
        <c:axId val="32890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76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27582384"/>
        <c:axId val="46914865"/>
      </c:bar3D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14865"/>
        <c:crosses val="autoZero"/>
        <c:auto val="1"/>
        <c:lblOffset val="100"/>
        <c:tickLblSkip val="1"/>
        <c:noMultiLvlLbl val="0"/>
      </c:catAx>
      <c:valAx>
        <c:axId val="46914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23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19580602"/>
        <c:axId val="42007691"/>
      </c:bar3D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07691"/>
        <c:crosses val="autoZero"/>
        <c:auto val="1"/>
        <c:lblOffset val="100"/>
        <c:tickLblSkip val="1"/>
        <c:noMultiLvlLbl val="0"/>
      </c:catAx>
      <c:valAx>
        <c:axId val="42007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06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7" sqref="D147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193634.7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</f>
        <v>147171.40000000005</v>
      </c>
      <c r="E6" s="3">
        <f>D6/D149*100</f>
        <v>33.26836603399278</v>
      </c>
      <c r="F6" s="3">
        <f>D6/B6*100</f>
        <v>76.004662387475</v>
      </c>
      <c r="G6" s="3">
        <f aca="true" t="shared" si="0" ref="G6:G43">D6/C6*100</f>
        <v>34.29070844111454</v>
      </c>
      <c r="H6" s="51">
        <f>B6-D6</f>
        <v>46463.29999999996</v>
      </c>
      <c r="I6" s="51">
        <f aca="true" t="shared" si="1" ref="I6:I43">C6-D6</f>
        <v>282016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</f>
        <v>60530.2</v>
      </c>
      <c r="E7" s="103">
        <f>D7/D6*100</f>
        <v>41.12905088896346</v>
      </c>
      <c r="F7" s="103">
        <f>D7/B7*100</f>
        <v>76.97537254024247</v>
      </c>
      <c r="G7" s="103">
        <f>D7/C7*100</f>
        <v>32.210912933971834</v>
      </c>
      <c r="H7" s="113">
        <f>B7-D7</f>
        <v>18105.600000000006</v>
      </c>
      <c r="I7" s="113">
        <f t="shared" si="1"/>
        <v>127388.09999999999</v>
      </c>
    </row>
    <row r="8" spans="1:9" ht="18">
      <c r="A8" s="26" t="s">
        <v>3</v>
      </c>
      <c r="B8" s="46">
        <f>129500.7-1930.3</f>
        <v>127570.4</v>
      </c>
      <c r="C8" s="47">
        <v>298081.6</v>
      </c>
      <c r="D8" s="48">
        <f>3665.2+5419.3+4645.9+6727.5+3.3+4022.1+5553.6+3348.6+2163.6+10156.4+7.2+0.6+10315.5+1+3228.6+8514.3+1326+3.5+12.8+5216.4+5594.6+5651.4+7023.1+2.4+8.5+10209.4</f>
        <v>102820.79999999999</v>
      </c>
      <c r="E8" s="1">
        <f>D8/D6*100</f>
        <v>69.86466120455465</v>
      </c>
      <c r="F8" s="1">
        <f>D8/B8*100</f>
        <v>80.59926127063957</v>
      </c>
      <c r="G8" s="1">
        <f t="shared" si="0"/>
        <v>34.494178775207864</v>
      </c>
      <c r="H8" s="48">
        <f>B8-D8</f>
        <v>24749.600000000006</v>
      </c>
      <c r="I8" s="48">
        <f t="shared" si="1"/>
        <v>195260.8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</f>
        <v>22.5</v>
      </c>
      <c r="E9" s="12">
        <f>D9/D6*100</f>
        <v>0.015288296503260818</v>
      </c>
      <c r="F9" s="128">
        <f>D9/B9*100</f>
        <v>48.38709677419355</v>
      </c>
      <c r="G9" s="1">
        <f t="shared" si="0"/>
        <v>26.254375729288213</v>
      </c>
      <c r="H9" s="48">
        <f aca="true" t="shared" si="2" ref="H9:H43">B9-D9</f>
        <v>24</v>
      </c>
      <c r="I9" s="48">
        <f t="shared" si="1"/>
        <v>63.2</v>
      </c>
    </row>
    <row r="10" spans="1:9" ht="18">
      <c r="A10" s="26" t="s">
        <v>1</v>
      </c>
      <c r="B10" s="46">
        <v>16812.9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</f>
        <v>10188.400000000001</v>
      </c>
      <c r="E10" s="1">
        <f>D10/D6*100</f>
        <v>6.922812448614335</v>
      </c>
      <c r="F10" s="1">
        <f aca="true" t="shared" si="3" ref="F10:F41">D10/B10*100</f>
        <v>60.59870694526227</v>
      </c>
      <c r="G10" s="1">
        <f t="shared" si="0"/>
        <v>36.318526783327215</v>
      </c>
      <c r="H10" s="48">
        <f t="shared" si="2"/>
        <v>6624.5</v>
      </c>
      <c r="I10" s="48">
        <f t="shared" si="1"/>
        <v>17864.5</v>
      </c>
    </row>
    <row r="11" spans="1:9" ht="18">
      <c r="A11" s="26" t="s">
        <v>0</v>
      </c>
      <c r="B11" s="46">
        <f>33734.7+1930.3</f>
        <v>35665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</f>
        <v>26011.299999999996</v>
      </c>
      <c r="E11" s="1">
        <f>D11/D6*100</f>
        <v>17.67415408156747</v>
      </c>
      <c r="F11" s="1">
        <f t="shared" si="3"/>
        <v>72.9322865554465</v>
      </c>
      <c r="G11" s="1">
        <f t="shared" si="0"/>
        <v>36.30084795435894</v>
      </c>
      <c r="H11" s="48">
        <f t="shared" si="2"/>
        <v>9653.700000000004</v>
      </c>
      <c r="I11" s="48">
        <f t="shared" si="1"/>
        <v>45643.50000000001</v>
      </c>
    </row>
    <row r="12" spans="1:9" ht="18">
      <c r="A12" s="26" t="s">
        <v>15</v>
      </c>
      <c r="B12" s="46">
        <v>6004.2</v>
      </c>
      <c r="C12" s="47">
        <v>14712</v>
      </c>
      <c r="D12" s="48">
        <f>5+12.7+3.8+1250.6+160.8+241+218.1+277.6+20.3+413.8+8.3+240.5+24.8+2.5+338+212.8+1.2+3.8+19.1+319.6+33.1+186+278+233.1+1.2+181.4</f>
        <v>4687.1</v>
      </c>
      <c r="E12" s="1">
        <f>D12/D6*100</f>
        <v>3.184789979574835</v>
      </c>
      <c r="F12" s="1">
        <f t="shared" si="3"/>
        <v>78.0636887512075</v>
      </c>
      <c r="G12" s="1">
        <f t="shared" si="0"/>
        <v>31.859026644915716</v>
      </c>
      <c r="H12" s="48">
        <f t="shared" si="2"/>
        <v>1317.0999999999995</v>
      </c>
      <c r="I12" s="48">
        <f t="shared" si="1"/>
        <v>10024.9</v>
      </c>
    </row>
    <row r="13" spans="1:9" ht="18.75" thickBot="1">
      <c r="A13" s="26" t="s">
        <v>34</v>
      </c>
      <c r="B13" s="47">
        <f>B6-B8-B9-B10-B11-B12</f>
        <v>7535.700000000016</v>
      </c>
      <c r="C13" s="47">
        <f>C6-C8-C9-C10-C11-C12</f>
        <v>16600.400000000038</v>
      </c>
      <c r="D13" s="47">
        <f>D6-D8-D9-D10-D11-D12</f>
        <v>3441.3000000000666</v>
      </c>
      <c r="E13" s="1">
        <f>D13/D6*100</f>
        <v>2.338293989185443</v>
      </c>
      <c r="F13" s="1">
        <f t="shared" si="3"/>
        <v>45.66662685616544</v>
      </c>
      <c r="G13" s="1">
        <f t="shared" si="0"/>
        <v>20.730223368111965</v>
      </c>
      <c r="H13" s="48">
        <f t="shared" si="2"/>
        <v>4094.3999999999496</v>
      </c>
      <c r="I13" s="48">
        <f t="shared" si="1"/>
        <v>13159.099999999971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</f>
        <v>86505.2</v>
      </c>
      <c r="E18" s="3">
        <f>D18/D149*100</f>
        <v>19.554659787457016</v>
      </c>
      <c r="F18" s="3">
        <f>D18/B18*100</f>
        <v>82.1265413228319</v>
      </c>
      <c r="G18" s="3">
        <f t="shared" si="0"/>
        <v>34.058318509996795</v>
      </c>
      <c r="H18" s="51">
        <f>B18-D18</f>
        <v>18826.40000000001</v>
      </c>
      <c r="I18" s="51">
        <f t="shared" si="1"/>
        <v>167486.2</v>
      </c>
    </row>
    <row r="19" spans="1:9" s="41" customFormat="1" ht="18.75">
      <c r="A19" s="112" t="s">
        <v>99</v>
      </c>
      <c r="B19" s="105">
        <v>80455.5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</f>
        <v>64835.7</v>
      </c>
      <c r="E19" s="103">
        <f>D19/D18*100</f>
        <v>74.95006080559318</v>
      </c>
      <c r="F19" s="103">
        <f t="shared" si="3"/>
        <v>80.58578966012267</v>
      </c>
      <c r="G19" s="103">
        <f t="shared" si="0"/>
        <v>33.95605949512936</v>
      </c>
      <c r="H19" s="113">
        <f t="shared" si="2"/>
        <v>15619.800000000003</v>
      </c>
      <c r="I19" s="113">
        <f t="shared" si="1"/>
        <v>126104.3</v>
      </c>
    </row>
    <row r="20" spans="1:9" ht="18">
      <c r="A20" s="26" t="s">
        <v>5</v>
      </c>
      <c r="B20" s="46">
        <v>75839.6</v>
      </c>
      <c r="C20" s="47">
        <v>186641.3</v>
      </c>
      <c r="D20" s="48">
        <f>5722.2+1+8655.9+32.9+2.4+5725.7+8251+357.7+0.1+5829.5+27.9+3957+4812.9+26.7+6036.7+16.8+6839+2416.2+22.3+6209</f>
        <v>64942.899999999994</v>
      </c>
      <c r="E20" s="1">
        <f>D20/D18*100</f>
        <v>75.07398399171379</v>
      </c>
      <c r="F20" s="1">
        <f t="shared" si="3"/>
        <v>85.63191261557284</v>
      </c>
      <c r="G20" s="1">
        <f t="shared" si="0"/>
        <v>34.7955677548324</v>
      </c>
      <c r="H20" s="48">
        <f t="shared" si="2"/>
        <v>10896.700000000012</v>
      </c>
      <c r="I20" s="48">
        <f t="shared" si="1"/>
        <v>121698.4</v>
      </c>
    </row>
    <row r="21" spans="1:9" ht="18">
      <c r="A21" s="26" t="s">
        <v>2</v>
      </c>
      <c r="B21" s="46">
        <v>10590.1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80.5+183.6+169.4+194.4+100+1.7+148.4+215.7+278.3+117.8+152.1+196.9+0.1+12.4+249.4+61.7+746.5+93.7+472.5+302.1+275.1+81.6+3.9+35+464.9+2.5+307.7+447+3.4+846+41.6+81.5+37.3+0.2+71.8+4.3+281.4+8.6+37.8</f>
        <v>6808.799999999999</v>
      </c>
      <c r="E21" s="1">
        <f>D21/D18*100</f>
        <v>7.870971918451144</v>
      </c>
      <c r="F21" s="1">
        <f t="shared" si="3"/>
        <v>64.29401044371629</v>
      </c>
      <c r="G21" s="1">
        <f t="shared" si="0"/>
        <v>32.493879479433616</v>
      </c>
      <c r="H21" s="48">
        <f t="shared" si="2"/>
        <v>3781.300000000001</v>
      </c>
      <c r="I21" s="48">
        <f t="shared" si="1"/>
        <v>14145.3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127.7+23.6+33.5+86.7+19.5+2.9+68.3+78.1+10.6+165.4+2.5+15.8+6.5+60.2+104.3+141.7+2.3+23.7+90.2+22.1+28.3+93.7+27.2-0.1+0.2+54.7+9.9</f>
        <v>1299.5000000000002</v>
      </c>
      <c r="E22" s="1">
        <f>D22/D18*100</f>
        <v>1.5022218317511553</v>
      </c>
      <c r="F22" s="1">
        <f t="shared" si="3"/>
        <v>79.30550469913342</v>
      </c>
      <c r="G22" s="1">
        <f t="shared" si="0"/>
        <v>33.16827892493428</v>
      </c>
      <c r="H22" s="48">
        <f t="shared" si="2"/>
        <v>339.0999999999997</v>
      </c>
      <c r="I22" s="48">
        <f t="shared" si="1"/>
        <v>2618.3999999999996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230.7+158.8+520.8+110.9+465.7+246.3+3.9+169.6+1975.3+126.5+2+97.4+199.5+165.4+184.4+1288.4+1114.2+20.1+11.6+1104.8+1285.8+113+130.6+146.2+28.7+1001+189.4</f>
        <v>11091</v>
      </c>
      <c r="E23" s="1">
        <f>D23/D18*100</f>
        <v>12.821194564026209</v>
      </c>
      <c r="F23" s="1">
        <f t="shared" si="3"/>
        <v>78.35283146829434</v>
      </c>
      <c r="G23" s="1">
        <f t="shared" si="0"/>
        <v>39.88937002776539</v>
      </c>
      <c r="H23" s="48">
        <f t="shared" si="2"/>
        <v>3064.2000000000007</v>
      </c>
      <c r="I23" s="48">
        <f t="shared" si="1"/>
        <v>16713.4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73.6+22.6+5.3+2.4+2.5+128.1+0.1+11.5+121.2+11.2-0.1+27.3+71.1+31.4-0.1+0.8+24.6+83.5</f>
        <v>616.9999999999999</v>
      </c>
      <c r="E24" s="1">
        <f>D24/D18*100</f>
        <v>0.7132519201157849</v>
      </c>
      <c r="F24" s="1">
        <f t="shared" si="3"/>
        <v>92.94968363965049</v>
      </c>
      <c r="G24" s="1">
        <f t="shared" si="0"/>
        <v>38.76602161347071</v>
      </c>
      <c r="H24" s="48">
        <f t="shared" si="2"/>
        <v>46.80000000000007</v>
      </c>
      <c r="I24" s="48">
        <f t="shared" si="1"/>
        <v>974.6</v>
      </c>
    </row>
    <row r="25" spans="1:9" ht="18.75" thickBot="1">
      <c r="A25" s="26" t="s">
        <v>34</v>
      </c>
      <c r="B25" s="47">
        <f>B18-B20-B21-B22-B23-B24</f>
        <v>2444.300000000002</v>
      </c>
      <c r="C25" s="47">
        <f>C18-C20-C21-C22-C23-C24</f>
        <v>13082.100000000004</v>
      </c>
      <c r="D25" s="47">
        <f>D18-D20-D21-D22-D23-D24</f>
        <v>1746.0000000000036</v>
      </c>
      <c r="E25" s="1">
        <f>D25/D18*100</f>
        <v>2.0183757739419175</v>
      </c>
      <c r="F25" s="1">
        <f t="shared" si="3"/>
        <v>71.43149367917204</v>
      </c>
      <c r="G25" s="1">
        <f t="shared" si="0"/>
        <v>13.346481069553077</v>
      </c>
      <c r="H25" s="48">
        <f t="shared" si="2"/>
        <v>698.2999999999984</v>
      </c>
      <c r="I25" s="48">
        <f t="shared" si="1"/>
        <v>11336.1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</f>
        <v>17423.7</v>
      </c>
      <c r="E33" s="3">
        <f>D33/D149*100</f>
        <v>3.938659476409682</v>
      </c>
      <c r="F33" s="3">
        <f>D33/B33*100</f>
        <v>82.36598279285242</v>
      </c>
      <c r="G33" s="3">
        <f t="shared" si="0"/>
        <v>34.64968887527767</v>
      </c>
      <c r="H33" s="51">
        <f t="shared" si="2"/>
        <v>3730.2999999999993</v>
      </c>
      <c r="I33" s="51">
        <f t="shared" si="1"/>
        <v>32861.59999999999</v>
      </c>
    </row>
    <row r="34" spans="1:9" ht="18">
      <c r="A34" s="26" t="s">
        <v>3</v>
      </c>
      <c r="B34" s="46">
        <f>13875.9+46.2</f>
        <v>13922.1</v>
      </c>
      <c r="C34" s="47">
        <v>35016.6</v>
      </c>
      <c r="D34" s="48">
        <f>1335+1268.2+1354.9+1304.2+1357+1359.6+1365.6+1342.2+1381.4+3.9</f>
        <v>12072</v>
      </c>
      <c r="E34" s="1">
        <f>D34/D33*100</f>
        <v>69.28493947898552</v>
      </c>
      <c r="F34" s="1">
        <f t="shared" si="3"/>
        <v>86.71105652164543</v>
      </c>
      <c r="G34" s="1">
        <f t="shared" si="0"/>
        <v>34.47507753465499</v>
      </c>
      <c r="H34" s="48">
        <f t="shared" si="2"/>
        <v>1850.1000000000004</v>
      </c>
      <c r="I34" s="48">
        <f t="shared" si="1"/>
        <v>22944.6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f>1888.4-80.4</f>
        <v>1808</v>
      </c>
      <c r="C36" s="47">
        <v>3384.4</v>
      </c>
      <c r="D36" s="48">
        <f>10.5+61.2+112+1.1+10.5+29.3+0.6+6.8+9.7+3.4+19.2+41.9-0.2+31.7+187.3+26+0.6+2.4+24.9+11.7+8.1+0.1+179+19+1+1.3+0.4+1.8+4.5+241.4+76.8+24.3+5.1+0.7+0.9</f>
        <v>1155</v>
      </c>
      <c r="E36" s="1">
        <f>D36/D33*100</f>
        <v>6.6289020127757015</v>
      </c>
      <c r="F36" s="1">
        <f t="shared" si="3"/>
        <v>63.88274336283186</v>
      </c>
      <c r="G36" s="1">
        <f t="shared" si="0"/>
        <v>34.12717172911003</v>
      </c>
      <c r="H36" s="48">
        <f t="shared" si="2"/>
        <v>653</v>
      </c>
      <c r="I36" s="48">
        <f t="shared" si="1"/>
        <v>2229.4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11.2+19.5+15.2+5+5.7-0.1+1.9+5.1+7+0.3+7.7+25.8+82</f>
        <v>186.3</v>
      </c>
      <c r="E37" s="17">
        <f>D37/D33*100</f>
        <v>1.0692332856970677</v>
      </c>
      <c r="F37" s="17">
        <f t="shared" si="3"/>
        <v>58.75118259224219</v>
      </c>
      <c r="G37" s="17">
        <f t="shared" si="0"/>
        <v>20.047347465834502</v>
      </c>
      <c r="H37" s="57">
        <f t="shared" si="2"/>
        <v>130.8</v>
      </c>
      <c r="I37" s="57">
        <f t="shared" si="1"/>
        <v>743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</f>
        <v>20.4</v>
      </c>
      <c r="E38" s="1">
        <f>D38/D33*100</f>
        <v>0.1170819056801942</v>
      </c>
      <c r="F38" s="1">
        <f t="shared" si="3"/>
        <v>80</v>
      </c>
      <c r="G38" s="1">
        <f t="shared" si="0"/>
        <v>33.55263157894737</v>
      </c>
      <c r="H38" s="48">
        <f t="shared" si="2"/>
        <v>5.100000000000001</v>
      </c>
      <c r="I38" s="48">
        <f t="shared" si="1"/>
        <v>40.4</v>
      </c>
    </row>
    <row r="39" spans="1:9" ht="18.75" thickBot="1">
      <c r="A39" s="26" t="s">
        <v>34</v>
      </c>
      <c r="B39" s="46">
        <f>B33-B34-B36-B37-B35-B38</f>
        <v>5081.299999999999</v>
      </c>
      <c r="C39" s="46">
        <f>C33-C34-C36-C37-C35-C38</f>
        <v>10894.199999999999</v>
      </c>
      <c r="D39" s="46">
        <f>D33-D34-D36-D37-D35-D38</f>
        <v>3990.0000000000005</v>
      </c>
      <c r="E39" s="1">
        <f>D39/D33*100</f>
        <v>22.899843316861517</v>
      </c>
      <c r="F39" s="1">
        <f t="shared" si="3"/>
        <v>78.52321256371403</v>
      </c>
      <c r="G39" s="1">
        <f t="shared" si="0"/>
        <v>36.624993115602805</v>
      </c>
      <c r="H39" s="48">
        <f>B39-D39</f>
        <v>1091.2999999999988</v>
      </c>
      <c r="I39" s="48">
        <f t="shared" si="1"/>
        <v>6904.199999999999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418.1</v>
      </c>
      <c r="C43" s="50">
        <f>829.5+61+9</f>
        <v>899.5</v>
      </c>
      <c r="D43" s="51">
        <f>22.2+3+5+12.1+5.3+62.1+8.7+22.7+11.7+44.1-0.1+8.7+8.3+9+2+12.1+30.9+11+14.3+28.5</f>
        <v>321.59999999999997</v>
      </c>
      <c r="E43" s="3">
        <f>D43/D149*100</f>
        <v>0.07269827233098329</v>
      </c>
      <c r="F43" s="3">
        <f>D43/B43*100</f>
        <v>76.91939727337956</v>
      </c>
      <c r="G43" s="3">
        <f t="shared" si="0"/>
        <v>35.753196220122284</v>
      </c>
      <c r="H43" s="51">
        <f t="shared" si="2"/>
        <v>96.50000000000006</v>
      </c>
      <c r="I43" s="51">
        <f t="shared" si="1"/>
        <v>577.9000000000001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224.1+260.8+14.4+236.4+3.2+114.6+291.3+0.1+96+241.4+13.4+0.1+331+0.7-0.1+39.8+268.9+0.5+9.3+307.6+278.3+1.8</f>
        <v>2733.6000000000004</v>
      </c>
      <c r="E45" s="3">
        <f>D45/D149*100</f>
        <v>0.6179353148133582</v>
      </c>
      <c r="F45" s="3">
        <f>D45/B45*100</f>
        <v>85.54529807541856</v>
      </c>
      <c r="G45" s="3">
        <f aca="true" t="shared" si="4" ref="G45:G75">D45/C45*100</f>
        <v>35.310530122972</v>
      </c>
      <c r="H45" s="51">
        <f>B45-D45</f>
        <v>461.89999999999964</v>
      </c>
      <c r="I45" s="51">
        <f aca="true" t="shared" si="5" ref="I45:I76">C45-D45</f>
        <v>5008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224.1+258.6+235.3+288.8+241.4+328.6+224.6+306.6+239.4</f>
        <v>2347.4</v>
      </c>
      <c r="E46" s="1">
        <f>D46/D45*100</f>
        <v>85.87211003804505</v>
      </c>
      <c r="F46" s="1">
        <f aca="true" t="shared" si="6" ref="F46:F73">D46/B46*100</f>
        <v>86.50819974203058</v>
      </c>
      <c r="G46" s="1">
        <f t="shared" si="4"/>
        <v>34.757758824923</v>
      </c>
      <c r="H46" s="48">
        <f aca="true" t="shared" si="7" ref="H46:H73">B46-D46</f>
        <v>366.0999999999999</v>
      </c>
      <c r="I46" s="48">
        <f t="shared" si="5"/>
        <v>4406.200000000001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0.029265437518290895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f>28-3</f>
        <v>25</v>
      </c>
      <c r="C48" s="47">
        <v>70.7</v>
      </c>
      <c r="D48" s="48">
        <f>0.2+2.1+0.1+6.5+6.7-0.1+7</f>
        <v>22.5</v>
      </c>
      <c r="E48" s="1">
        <f>D48/D45*100</f>
        <v>0.8230904302019315</v>
      </c>
      <c r="F48" s="1">
        <f t="shared" si="6"/>
        <v>90</v>
      </c>
      <c r="G48" s="1">
        <f t="shared" si="4"/>
        <v>31.824611032531823</v>
      </c>
      <c r="H48" s="48">
        <f t="shared" si="7"/>
        <v>2.5</v>
      </c>
      <c r="I48" s="48">
        <f t="shared" si="5"/>
        <v>48.2</v>
      </c>
    </row>
    <row r="49" spans="1:9" ht="18">
      <c r="A49" s="26" t="s">
        <v>0</v>
      </c>
      <c r="B49" s="46">
        <f>316.4+3</f>
        <v>319.4</v>
      </c>
      <c r="C49" s="47">
        <v>568.5</v>
      </c>
      <c r="D49" s="48">
        <f>2.2+2.5+0.8+112.4+2.2+0.1+69.1+4.4-0.1+35.2+27.4+4.8+1+22.3</f>
        <v>284.3</v>
      </c>
      <c r="E49" s="1">
        <f>D49/D45*100</f>
        <v>10.400204858062628</v>
      </c>
      <c r="F49" s="1">
        <f t="shared" si="6"/>
        <v>89.01064495929869</v>
      </c>
      <c r="G49" s="1">
        <f t="shared" si="4"/>
        <v>50.00879507475814</v>
      </c>
      <c r="H49" s="48">
        <f t="shared" si="7"/>
        <v>35.099999999999966</v>
      </c>
      <c r="I49" s="48">
        <f t="shared" si="5"/>
        <v>284.2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78.60000000000026</v>
      </c>
      <c r="E50" s="1">
        <f>D50/D45*100</f>
        <v>2.87532923617209</v>
      </c>
      <c r="F50" s="1">
        <f t="shared" si="6"/>
        <v>57.456140350877384</v>
      </c>
      <c r="G50" s="1">
        <f t="shared" si="4"/>
        <v>22.6187050359713</v>
      </c>
      <c r="H50" s="48">
        <f t="shared" si="7"/>
        <v>58.19999999999975</v>
      </c>
      <c r="I50" s="48">
        <f t="shared" si="5"/>
        <v>268.89999999999975</v>
      </c>
    </row>
    <row r="51" spans="1:9" ht="18.75" thickBot="1">
      <c r="A51" s="25" t="s">
        <v>4</v>
      </c>
      <c r="B51" s="49">
        <v>6960.1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8+294.9+37.1+10.7+29.1+464+10.3+76.6+3.8+16.5+359.8+101.4+28.4+17.4+423.7+90.6+34.9+37+0.1+9.1+9.3+297.9+22+64.6+70.7+6+66.1+10+1+492.9+75.6+12.9+0.1+89.4+151.6+362.5+3.6+52.3+5.5+47.6+477.8+131.7+10.9+138.5+313.4+75.2+80.2</f>
        <v>5122.699999999999</v>
      </c>
      <c r="E51" s="3">
        <f>D51/D149*100</f>
        <v>1.1579957701179355</v>
      </c>
      <c r="F51" s="3">
        <f>D51/B51*100</f>
        <v>73.60095400928147</v>
      </c>
      <c r="G51" s="3">
        <f t="shared" si="4"/>
        <v>31.79332816136539</v>
      </c>
      <c r="H51" s="51">
        <f>B51-D51</f>
        <v>1837.4000000000015</v>
      </c>
      <c r="I51" s="51">
        <f t="shared" si="5"/>
        <v>10989.800000000001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8+294.9+437.7+298.5+423.7+297.9+451.2+294.5+446+301</f>
        <v>3253.3999999999996</v>
      </c>
      <c r="E52" s="1">
        <f>D52/D51*100</f>
        <v>63.50947742401468</v>
      </c>
      <c r="F52" s="1">
        <f t="shared" si="6"/>
        <v>77.82508850827672</v>
      </c>
      <c r="G52" s="1">
        <f t="shared" si="4"/>
        <v>31.498639712645343</v>
      </c>
      <c r="H52" s="48">
        <f t="shared" si="7"/>
        <v>927</v>
      </c>
      <c r="I52" s="48">
        <f t="shared" si="5"/>
        <v>7075.300000000001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1.3+0.7+2.1+1+1.3+7.6+7.5+6.3+0.4+13+20.7+0.5+5.3+9.4</f>
        <v>77.10000000000001</v>
      </c>
      <c r="E54" s="1">
        <f>D54/D51*100</f>
        <v>1.5050656880160858</v>
      </c>
      <c r="F54" s="1">
        <f t="shared" si="6"/>
        <v>63.300492610837445</v>
      </c>
      <c r="G54" s="1">
        <f t="shared" si="4"/>
        <v>26.86411149825784</v>
      </c>
      <c r="H54" s="48">
        <f t="shared" si="7"/>
        <v>44.69999999999999</v>
      </c>
      <c r="I54" s="48">
        <f t="shared" si="5"/>
        <v>209.89999999999998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10.7+0.6+7.6+85.1+28.4+14.4+0.1+8.5+0.1+7+0.1+7.7+62.8+6+1.3+0.9+0.9+1+0.7+0.1+4.7+15.2+34.9+9+4+15.8+5.5</f>
        <v>333.09999999999997</v>
      </c>
      <c r="E55" s="1">
        <f>D55/D51*100</f>
        <v>6.502430358990377</v>
      </c>
      <c r="F55" s="1">
        <f t="shared" si="6"/>
        <v>61.60532642870352</v>
      </c>
      <c r="G55" s="1">
        <f t="shared" si="4"/>
        <v>35.69821026685242</v>
      </c>
      <c r="H55" s="48">
        <f t="shared" si="7"/>
        <v>207.60000000000008</v>
      </c>
      <c r="I55" s="48">
        <f t="shared" si="5"/>
        <v>600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4551.699999999999</v>
      </c>
      <c r="D56" s="47">
        <f>D51-D52-D55-D54-D53</f>
        <v>1459.0999999999995</v>
      </c>
      <c r="E56" s="1">
        <f>D56/D51*100</f>
        <v>28.483026528978854</v>
      </c>
      <c r="F56" s="1">
        <f t="shared" si="6"/>
        <v>68.91649348195725</v>
      </c>
      <c r="G56" s="1">
        <f t="shared" si="4"/>
        <v>32.05615484324538</v>
      </c>
      <c r="H56" s="48">
        <f t="shared" si="7"/>
        <v>658.1000000000013</v>
      </c>
      <c r="I56" s="48">
        <f>C56-D56</f>
        <v>3092.5999999999995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43.5+4.7+72.8+47.2+46+5+62.5+3.8+40.9+35.3+2.1+2.9+21.1+3.9+86.8+0.2+2.7+44.1+47.3+140.1+0.1+45.6+13.8</f>
        <v>772.4</v>
      </c>
      <c r="E58" s="3">
        <f>D58/D149*100</f>
        <v>0.174602442625782</v>
      </c>
      <c r="F58" s="3">
        <f>D58/B58*100</f>
        <v>61.16566360468799</v>
      </c>
      <c r="G58" s="3">
        <f t="shared" si="4"/>
        <v>12.838668927229813</v>
      </c>
      <c r="H58" s="51">
        <f>B58-D58</f>
        <v>490.4</v>
      </c>
      <c r="I58" s="51">
        <f t="shared" si="5"/>
        <v>5243.8</v>
      </c>
    </row>
    <row r="59" spans="1:9" ht="18">
      <c r="A59" s="26" t="s">
        <v>3</v>
      </c>
      <c r="B59" s="46">
        <v>672.9</v>
      </c>
      <c r="C59" s="47">
        <f>1508.2+134.4</f>
        <v>1642.6000000000001</v>
      </c>
      <c r="D59" s="48">
        <f>43.5+72.8+47.2+62.5+0.1+35.3+86.8+44.1+125.7+41.4</f>
        <v>559.4</v>
      </c>
      <c r="E59" s="1">
        <f>D59/D58*100</f>
        <v>72.42361470740549</v>
      </c>
      <c r="F59" s="1">
        <f t="shared" si="6"/>
        <v>83.13270916926734</v>
      </c>
      <c r="G59" s="1">
        <f t="shared" si="4"/>
        <v>34.05576525021307</v>
      </c>
      <c r="H59" s="48">
        <f t="shared" si="7"/>
        <v>113.5</v>
      </c>
      <c r="I59" s="48">
        <f t="shared" si="5"/>
        <v>1083.2000000000003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v>361.1</v>
      </c>
      <c r="C61" s="47">
        <v>627.5</v>
      </c>
      <c r="D61" s="48">
        <f>4.7+45.7+4.9+40.9+19.8+3.9+46.3+9+12.6</f>
        <v>187.79999999999998</v>
      </c>
      <c r="E61" s="1">
        <f>D61/D58*100</f>
        <v>24.313827032625582</v>
      </c>
      <c r="F61" s="1">
        <f t="shared" si="6"/>
        <v>52.007754084741066</v>
      </c>
      <c r="G61" s="1">
        <f t="shared" si="4"/>
        <v>29.928286852589636</v>
      </c>
      <c r="H61" s="48">
        <f t="shared" si="7"/>
        <v>173.30000000000004</v>
      </c>
      <c r="I61" s="48">
        <f t="shared" si="5"/>
        <v>439.70000000000005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62.89999999999995</v>
      </c>
      <c r="C63" s="47">
        <f>C58-C59-C61-C62-C60</f>
        <v>198.09999999999962</v>
      </c>
      <c r="D63" s="47">
        <f>D58-D59-D61-D62-D60</f>
        <v>25.200000000000017</v>
      </c>
      <c r="E63" s="1">
        <f>D63/D58*100</f>
        <v>3.2625582599689307</v>
      </c>
      <c r="F63" s="1">
        <f t="shared" si="6"/>
        <v>40.06359300476954</v>
      </c>
      <c r="G63" s="1">
        <f t="shared" si="4"/>
        <v>12.720848056537134</v>
      </c>
      <c r="H63" s="48">
        <f t="shared" si="7"/>
        <v>37.69999999999993</v>
      </c>
      <c r="I63" s="48">
        <f t="shared" si="5"/>
        <v>172.8999999999996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267.4</v>
      </c>
      <c r="C68" s="50">
        <f>C69+C70</f>
        <v>563.4</v>
      </c>
      <c r="D68" s="51">
        <f>SUM(D69:D70)</f>
        <v>129.3</v>
      </c>
      <c r="E68" s="39">
        <f>D68/D149*100</f>
        <v>0.029228503147997954</v>
      </c>
      <c r="F68" s="3">
        <f>D68/B68*100</f>
        <v>48.354525056095746</v>
      </c>
      <c r="G68" s="3">
        <f t="shared" si="4"/>
        <v>22.94994675186369</v>
      </c>
      <c r="H68" s="51">
        <f>B68-D68</f>
        <v>138.09999999999997</v>
      </c>
      <c r="I68" s="51">
        <f t="shared" si="5"/>
        <v>434.09999999999997</v>
      </c>
    </row>
    <row r="69" spans="1:9" ht="18">
      <c r="A69" s="26" t="s">
        <v>8</v>
      </c>
      <c r="B69" s="46">
        <v>139.5</v>
      </c>
      <c r="C69" s="47">
        <v>171</v>
      </c>
      <c r="D69" s="48">
        <f>3.9+1+3+8.8+1.5+9.8+5+38.4+18.8+12.7+1+25.4</f>
        <v>129.3</v>
      </c>
      <c r="E69" s="1">
        <f>D69/D68*100</f>
        <v>100</v>
      </c>
      <c r="F69" s="1">
        <f t="shared" si="6"/>
        <v>92.68817204301077</v>
      </c>
      <c r="G69" s="1">
        <f t="shared" si="4"/>
        <v>75.6140350877193</v>
      </c>
      <c r="H69" s="48">
        <f t="shared" si="7"/>
        <v>10.199999999999989</v>
      </c>
      <c r="I69" s="48">
        <f t="shared" si="5"/>
        <v>41.69999999999999</v>
      </c>
    </row>
    <row r="70" spans="1:9" ht="18.75" thickBot="1">
      <c r="A70" s="26" t="s">
        <v>9</v>
      </c>
      <c r="B70" s="46">
        <v>127.9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127.9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26038.3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</f>
        <v>19644.100000000002</v>
      </c>
      <c r="E89" s="3">
        <f>D89/D149*100</f>
        <v>4.440584985998349</v>
      </c>
      <c r="F89" s="3">
        <f aca="true" t="shared" si="10" ref="F89:F95">D89/B89*100</f>
        <v>75.44309728361684</v>
      </c>
      <c r="G89" s="3">
        <f t="shared" si="8"/>
        <v>35.03964325529543</v>
      </c>
      <c r="H89" s="51">
        <f aca="true" t="shared" si="11" ref="H89:H95">B89-D89</f>
        <v>6394.199999999997</v>
      </c>
      <c r="I89" s="51">
        <f t="shared" si="9"/>
        <v>36418.399999999994</v>
      </c>
    </row>
    <row r="90" spans="1:9" ht="18">
      <c r="A90" s="26" t="s">
        <v>3</v>
      </c>
      <c r="B90" s="46">
        <v>22112.8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</f>
        <v>17438.000000000004</v>
      </c>
      <c r="E90" s="1">
        <f>D90/D89*100</f>
        <v>88.76965602903671</v>
      </c>
      <c r="F90" s="1">
        <f t="shared" si="10"/>
        <v>78.85930320900114</v>
      </c>
      <c r="G90" s="1">
        <f t="shared" si="8"/>
        <v>36.6260667200158</v>
      </c>
      <c r="H90" s="48">
        <f t="shared" si="11"/>
        <v>4674.799999999996</v>
      </c>
      <c r="I90" s="48">
        <f t="shared" si="9"/>
        <v>30172.899999999998</v>
      </c>
    </row>
    <row r="91" spans="1:9" ht="18">
      <c r="A91" s="26" t="s">
        <v>32</v>
      </c>
      <c r="B91" s="46">
        <v>1304.6</v>
      </c>
      <c r="C91" s="47">
        <v>2476</v>
      </c>
      <c r="D91" s="48">
        <f>9.8+96.8+35.3+50.2+1.4+30+1.1+18.1+138.1+43.8+4.2+9.3+27.5+5.8+0.2+2.4+1+11.7+14.7+34.3+26.9+2.8+30.4+0.1+1.4+0.2+22+131.7</f>
        <v>751.1999999999998</v>
      </c>
      <c r="E91" s="1">
        <f>D91/D89*100</f>
        <v>3.824048951084548</v>
      </c>
      <c r="F91" s="1">
        <f t="shared" si="10"/>
        <v>57.58086769891153</v>
      </c>
      <c r="G91" s="1">
        <f t="shared" si="8"/>
        <v>30.339256865912756</v>
      </c>
      <c r="H91" s="48">
        <f t="shared" si="11"/>
        <v>553.4000000000001</v>
      </c>
      <c r="I91" s="48">
        <f t="shared" si="9"/>
        <v>1724.8000000000002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2620.9</v>
      </c>
      <c r="C93" s="47">
        <f>C89-C90-C91-C92</f>
        <v>5975.5999999999985</v>
      </c>
      <c r="D93" s="47">
        <f>D89-D90-D91-D92</f>
        <v>1454.8999999999987</v>
      </c>
      <c r="E93" s="1">
        <f>D93/D89*100</f>
        <v>7.406295019878735</v>
      </c>
      <c r="F93" s="1">
        <f t="shared" si="10"/>
        <v>55.51146552710896</v>
      </c>
      <c r="G93" s="1">
        <f>D93/C93*100</f>
        <v>24.347345873217737</v>
      </c>
      <c r="H93" s="48">
        <f t="shared" si="11"/>
        <v>1166.0000000000014</v>
      </c>
      <c r="I93" s="48">
        <f>C93-D93</f>
        <v>4520.7</v>
      </c>
    </row>
    <row r="94" spans="1:9" ht="18.75">
      <c r="A94" s="116" t="s">
        <v>12</v>
      </c>
      <c r="B94" s="119">
        <v>45714.6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</f>
        <v>32529.7</v>
      </c>
      <c r="E94" s="115">
        <f>D94/D149*100</f>
        <v>7.353398599021105</v>
      </c>
      <c r="F94" s="118">
        <f t="shared" si="10"/>
        <v>71.15822953717193</v>
      </c>
      <c r="G94" s="114">
        <f>D94/C94*100</f>
        <v>40.90438119764304</v>
      </c>
      <c r="H94" s="120">
        <f t="shared" si="11"/>
        <v>13184.899999999998</v>
      </c>
      <c r="I94" s="130">
        <f>C94-D94</f>
        <v>46996.5</v>
      </c>
    </row>
    <row r="95" spans="1:9" ht="18.75" thickBot="1">
      <c r="A95" s="117" t="s">
        <v>100</v>
      </c>
      <c r="B95" s="122">
        <v>2216.7</v>
      </c>
      <c r="C95" s="123">
        <v>5343.5</v>
      </c>
      <c r="D95" s="124">
        <f>57.3+368.5+61.1+0.1+320+59+0.8+309+245.5+61.2+0.4-0.1+489+12.5</f>
        <v>1984.3000000000002</v>
      </c>
      <c r="E95" s="125">
        <f>D95/D94*100</f>
        <v>6.099964032868425</v>
      </c>
      <c r="F95" s="126">
        <f t="shared" si="10"/>
        <v>89.51594712861463</v>
      </c>
      <c r="G95" s="127">
        <f>D95/C95*100</f>
        <v>37.134836717507255</v>
      </c>
      <c r="H95" s="131">
        <f t="shared" si="11"/>
        <v>232.39999999999964</v>
      </c>
      <c r="I95" s="132">
        <f>C95-D95</f>
        <v>3359.2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40+388.7+47.5+2+10.9+26+40+10.7+4.9+126.7+451+1.9+19.2+1.6+31.5+41+134.3+2+40+303.9+42.9+136.5+32.6+15.2+0.1+18+62.7+4.9+159.7+3.3+4.9+45.5+355.5+2+11.4+51.9+80.1+8.7+15.5+6+0.2+15+38.8+236.4</f>
        <v>3071.6000000000004</v>
      </c>
      <c r="E101" s="22">
        <f>D101/D149*100</f>
        <v>0.6943408373502746</v>
      </c>
      <c r="F101" s="22">
        <f>D101/B101*100</f>
        <v>68.49981044133717</v>
      </c>
      <c r="G101" s="22">
        <f aca="true" t="shared" si="12" ref="G101:G147">D101/C101*100</f>
        <v>29.116623851819558</v>
      </c>
      <c r="H101" s="87">
        <f aca="true" t="shared" si="13" ref="H101:H106">B101-D101</f>
        <v>1412.5</v>
      </c>
      <c r="I101" s="87">
        <f aca="true" t="shared" si="14" ref="I101:I147">C101-D101</f>
        <v>7477.699999999999</v>
      </c>
    </row>
    <row r="102" spans="1:9" ht="18">
      <c r="A102" s="26" t="s">
        <v>3</v>
      </c>
      <c r="B102" s="97">
        <v>60.8</v>
      </c>
      <c r="C102" s="95">
        <v>187.6</v>
      </c>
      <c r="D102" s="95">
        <f>15</f>
        <v>15</v>
      </c>
      <c r="E102" s="91">
        <f>D102/D101*100</f>
        <v>0.4883448365672613</v>
      </c>
      <c r="F102" s="1">
        <f>D102/B102*100</f>
        <v>24.67105263157895</v>
      </c>
      <c r="G102" s="91">
        <f>D102/C102*100</f>
        <v>7.995735607675907</v>
      </c>
      <c r="H102" s="95">
        <f t="shared" si="13"/>
        <v>45.8</v>
      </c>
      <c r="I102" s="95">
        <f t="shared" si="14"/>
        <v>172.6</v>
      </c>
    </row>
    <row r="103" spans="1:9" ht="18">
      <c r="A103" s="93" t="s">
        <v>60</v>
      </c>
      <c r="B103" s="78">
        <v>3692.2</v>
      </c>
      <c r="C103" s="48">
        <f>8863.3-154</f>
        <v>8709.3</v>
      </c>
      <c r="D103" s="48">
        <f>39.8+388.5+20.6+2+26+40+4.1+126.5+407.9+18+31.2+40.6+134.1+2+40+303.9+135.8+32.6+7.9+0.1+62.1+159.2+45.1+355.5+2+51.4+35.4+235.2</f>
        <v>2747.4999999999995</v>
      </c>
      <c r="E103" s="1">
        <f>D103/D101*100</f>
        <v>89.44849589790334</v>
      </c>
      <c r="F103" s="1">
        <f aca="true" t="shared" si="15" ref="F103:F147">D103/B103*100</f>
        <v>74.41362873083797</v>
      </c>
      <c r="G103" s="1">
        <f t="shared" si="12"/>
        <v>31.546737395657516</v>
      </c>
      <c r="H103" s="48">
        <f t="shared" si="13"/>
        <v>944.7000000000003</v>
      </c>
      <c r="I103" s="48">
        <f t="shared" si="14"/>
        <v>5961.799999999999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309.1000000000008</v>
      </c>
      <c r="E105" s="92">
        <f>D105/D101*100</f>
        <v>10.063159265529391</v>
      </c>
      <c r="F105" s="92">
        <f t="shared" si="15"/>
        <v>42.2787580358365</v>
      </c>
      <c r="G105" s="92">
        <f t="shared" si="12"/>
        <v>18.706124425078727</v>
      </c>
      <c r="H105" s="132">
        <f>B105-D105</f>
        <v>421.99999999999955</v>
      </c>
      <c r="I105" s="132">
        <f t="shared" si="14"/>
        <v>1343.2999999999988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176721.6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126951.1</v>
      </c>
      <c r="E106" s="90">
        <f>D106/D149*100</f>
        <v>28.697529976734742</v>
      </c>
      <c r="F106" s="90">
        <f>D106/B106*100</f>
        <v>71.83677603643245</v>
      </c>
      <c r="G106" s="90">
        <f t="shared" si="12"/>
        <v>26.752889107864736</v>
      </c>
      <c r="H106" s="89">
        <f t="shared" si="13"/>
        <v>49770.5</v>
      </c>
      <c r="I106" s="89">
        <f t="shared" si="14"/>
        <v>347581.19999999995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142.7+0.9+78.6+37.4+44.2+140.1+1+20.9+25.7+0.2+2+0.6+0.4+1.8+1.5-0.1+62.6+2.1+1.9</f>
        <v>564.4999999999999</v>
      </c>
      <c r="E107" s="6">
        <f>D107/D106*100</f>
        <v>0.4446594003517889</v>
      </c>
      <c r="F107" s="6">
        <f t="shared" si="15"/>
        <v>56.057596822244285</v>
      </c>
      <c r="G107" s="6">
        <f t="shared" si="12"/>
        <v>26.059458960391467</v>
      </c>
      <c r="H107" s="65">
        <f aca="true" t="shared" si="16" ref="H107:H147">B107-D107</f>
        <v>442.5000000000001</v>
      </c>
      <c r="I107" s="65">
        <f t="shared" si="14"/>
        <v>1601.6999999999998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142.7+0.9+78.6+37.4+20.9+42.5</f>
        <v>322.99999999999994</v>
      </c>
      <c r="E108" s="1">
        <f>D108/D107*100</f>
        <v>57.21877767936226</v>
      </c>
      <c r="F108" s="1">
        <f t="shared" si="15"/>
        <v>54.7736137018823</v>
      </c>
      <c r="G108" s="1">
        <f t="shared" si="12"/>
        <v>26.617222908941073</v>
      </c>
      <c r="H108" s="48">
        <f t="shared" si="16"/>
        <v>266.7000000000001</v>
      </c>
      <c r="I108" s="48">
        <f t="shared" si="14"/>
        <v>890.5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26.5+20.2+7.7+37.4+7.5+38.9-0.1+38.9</f>
        <v>177.00000000000003</v>
      </c>
      <c r="E109" s="6">
        <f>D109/D106*100</f>
        <v>0.13942376237779747</v>
      </c>
      <c r="F109" s="6">
        <f>D109/B109*100</f>
        <v>93.99893786510887</v>
      </c>
      <c r="G109" s="6">
        <f t="shared" si="12"/>
        <v>22.74187331363228</v>
      </c>
      <c r="H109" s="65">
        <f t="shared" si="16"/>
        <v>11.299999999999983</v>
      </c>
      <c r="I109" s="65">
        <f t="shared" si="14"/>
        <v>601.3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82.2+4.4+0.2+16.8+100.8+0.1+8.3+21.3+93.2+14.5+11.8+88.2+4.6+1.1+5.8</f>
        <v>453.30000000000007</v>
      </c>
      <c r="E113" s="6">
        <f>D113/D106*100</f>
        <v>0.35706661856415584</v>
      </c>
      <c r="F113" s="6">
        <f t="shared" si="15"/>
        <v>56.57763354967549</v>
      </c>
      <c r="G113" s="6">
        <f t="shared" si="12"/>
        <v>25.242231874373545</v>
      </c>
      <c r="H113" s="65">
        <f t="shared" si="16"/>
        <v>347.9</v>
      </c>
      <c r="I113" s="65">
        <f t="shared" si="14"/>
        <v>1342.5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17.1-0.3+0.8+0.3+21.4+4.2+0.3+17.6+4.2+0.8+0.3+16.8+0.3</f>
        <v>83.79999999999998</v>
      </c>
      <c r="E117" s="6">
        <f>D117/D106*100</f>
        <v>0.06600966828960125</v>
      </c>
      <c r="F117" s="6">
        <f t="shared" si="15"/>
        <v>77.66450417052825</v>
      </c>
      <c r="G117" s="6">
        <f t="shared" si="12"/>
        <v>36.49825783972125</v>
      </c>
      <c r="H117" s="65">
        <f t="shared" si="16"/>
        <v>24.100000000000023</v>
      </c>
      <c r="I117" s="65">
        <f t="shared" si="14"/>
        <v>145.8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</f>
        <v>67.2</v>
      </c>
      <c r="E118" s="1">
        <f>D118/D117*100</f>
        <v>80.19093078758952</v>
      </c>
      <c r="F118" s="1">
        <f t="shared" si="15"/>
        <v>79.15194346289752</v>
      </c>
      <c r="G118" s="1">
        <f t="shared" si="12"/>
        <v>39.48296122209166</v>
      </c>
      <c r="H118" s="48">
        <f t="shared" si="16"/>
        <v>17.700000000000003</v>
      </c>
      <c r="I118" s="48">
        <f t="shared" si="14"/>
        <v>102.99999999999999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6101</v>
      </c>
      <c r="C123" s="57">
        <f>5096.9+1707.5</f>
        <v>6804.4</v>
      </c>
      <c r="D123" s="80">
        <f>3776+7.6+1124+100+14.3+14.5+0.1+20.4</f>
        <v>5056.900000000001</v>
      </c>
      <c r="E123" s="17">
        <f>D123/D106*100</f>
        <v>3.9833447681823944</v>
      </c>
      <c r="F123" s="6">
        <f t="shared" si="15"/>
        <v>82.88641206359614</v>
      </c>
      <c r="G123" s="6">
        <f t="shared" si="12"/>
        <v>74.31808829580861</v>
      </c>
      <c r="H123" s="65">
        <f t="shared" si="16"/>
        <v>1044.0999999999995</v>
      </c>
      <c r="I123" s="65">
        <f t="shared" si="14"/>
        <v>1747.499999999999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0.017880900598734473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2.8+14.4+2.8+8.8+3.7+4+2.8+5.8+9.6+4.2+2.7+0.2</f>
        <v>61.800000000000004</v>
      </c>
      <c r="E127" s="17">
        <f>D127/D106*100</f>
        <v>0.048680161101400464</v>
      </c>
      <c r="F127" s="6">
        <f t="shared" si="15"/>
        <v>17.04827586206897</v>
      </c>
      <c r="G127" s="6">
        <f t="shared" si="12"/>
        <v>6.2868769074262465</v>
      </c>
      <c r="H127" s="65">
        <f t="shared" si="16"/>
        <v>300.7</v>
      </c>
      <c r="I127" s="65">
        <f t="shared" si="14"/>
        <v>921.2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</f>
        <v>11</v>
      </c>
      <c r="E128" s="1">
        <f>D128/D127*100</f>
        <v>17.79935275080906</v>
      </c>
      <c r="F128" s="1">
        <f>D128/B128*100</f>
        <v>3.530166880616174</v>
      </c>
      <c r="G128" s="1">
        <f t="shared" si="12"/>
        <v>1.2913829537450108</v>
      </c>
      <c r="H128" s="48">
        <f t="shared" si="16"/>
        <v>300.6</v>
      </c>
      <c r="I128" s="48">
        <f t="shared" si="14"/>
        <v>840.8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0.8+2.3+1.8</f>
        <v>4.8999999999999995</v>
      </c>
      <c r="E131" s="17">
        <f>D131/D106*100</f>
        <v>0.0038597538737356347</v>
      </c>
      <c r="F131" s="6">
        <f t="shared" si="15"/>
        <v>19.291338582677163</v>
      </c>
      <c r="G131" s="6">
        <f t="shared" si="12"/>
        <v>7.644305772230889</v>
      </c>
      <c r="H131" s="65">
        <f t="shared" si="16"/>
        <v>20.5</v>
      </c>
      <c r="I131" s="65">
        <f t="shared" si="14"/>
        <v>59.199999999999996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0.8+5+0.9+2.6-0.1+0.6</f>
        <v>9.8</v>
      </c>
      <c r="E133" s="17">
        <f>D133/D106*100</f>
        <v>0.00771950774747127</v>
      </c>
      <c r="F133" s="6">
        <f t="shared" si="15"/>
        <v>4.3710972346119545</v>
      </c>
      <c r="G133" s="6">
        <f t="shared" si="12"/>
        <v>1.6333333333333335</v>
      </c>
      <c r="H133" s="65">
        <f t="shared" si="16"/>
        <v>214.39999999999998</v>
      </c>
      <c r="I133" s="65">
        <f t="shared" si="14"/>
        <v>590.2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5.2+0.3+2.7+0.1+0.5+0.2+13.8+39.2+5+5.9+2</f>
        <v>74.9</v>
      </c>
      <c r="E135" s="17">
        <f>D135/D106*100</f>
        <v>0.058999094927101856</v>
      </c>
      <c r="F135" s="6">
        <f t="shared" si="15"/>
        <v>42.46031746031746</v>
      </c>
      <c r="G135" s="6">
        <f>D135/C135*100</f>
        <v>20.59389606818807</v>
      </c>
      <c r="H135" s="65">
        <f t="shared" si="16"/>
        <v>101.5</v>
      </c>
      <c r="I135" s="65">
        <f t="shared" si="14"/>
        <v>288.79999999999995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0.3+39.3+0.2+2</f>
        <v>41.8</v>
      </c>
      <c r="E136" s="111">
        <f>D136/D135*100</f>
        <v>55.80774365821094</v>
      </c>
      <c r="F136" s="1">
        <f t="shared" si="15"/>
        <v>35.818337617823474</v>
      </c>
      <c r="G136" s="1">
        <f>D136/C136*100</f>
        <v>19.104204753199266</v>
      </c>
      <c r="H136" s="48">
        <f t="shared" si="16"/>
        <v>74.9</v>
      </c>
      <c r="I136" s="48">
        <f t="shared" si="14"/>
        <v>177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26.5+42.3+30.1+3.6+8.6+42.3+0.1+5.7+31.9+5.2+42.5+11.7+55+45.4+28.3+17.8</f>
        <v>396.99999999999994</v>
      </c>
      <c r="E137" s="17">
        <f>D137/D106*100</f>
        <v>0.3127188342598055</v>
      </c>
      <c r="F137" s="6">
        <f t="shared" si="15"/>
        <v>83.21106686229301</v>
      </c>
      <c r="G137" s="6">
        <f t="shared" si="12"/>
        <v>34.2182382347871</v>
      </c>
      <c r="H137" s="65">
        <f t="shared" si="16"/>
        <v>80.10000000000008</v>
      </c>
      <c r="I137" s="65">
        <f t="shared" si="14"/>
        <v>763.2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26.5+39.8+30.1+42.1+0.1+31.9+40.5+11.2+38.1+30.1+28.3+17.4</f>
        <v>336.1</v>
      </c>
      <c r="E138" s="1">
        <f>D138/D137*100</f>
        <v>84.65994962216627</v>
      </c>
      <c r="F138" s="1">
        <f aca="true" t="shared" si="17" ref="F138:F146">D138/B138*100</f>
        <v>90.8869659275284</v>
      </c>
      <c r="G138" s="1">
        <f t="shared" si="12"/>
        <v>37.92597607763485</v>
      </c>
      <c r="H138" s="48">
        <f t="shared" si="16"/>
        <v>33.69999999999999</v>
      </c>
      <c r="I138" s="48">
        <f t="shared" si="14"/>
        <v>550.1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8.6+0.2+0.3+5.1+0.4+5.3+0.3</f>
        <v>20.2</v>
      </c>
      <c r="E139" s="1">
        <f>D139/D137*100</f>
        <v>5.088161209068011</v>
      </c>
      <c r="F139" s="1">
        <f t="shared" si="17"/>
        <v>90.17857142857143</v>
      </c>
      <c r="G139" s="1">
        <f>D139/C139*100</f>
        <v>51.399491094147585</v>
      </c>
      <c r="H139" s="48">
        <f t="shared" si="16"/>
        <v>2.1999999999999993</v>
      </c>
      <c r="I139" s="48">
        <f t="shared" si="14"/>
        <v>19.099999999999998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0.27175818090587633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v>18612.8</v>
      </c>
      <c r="C142" s="57">
        <f>16744+15000</f>
        <v>31744</v>
      </c>
      <c r="D142" s="80">
        <f>112.8+55.6+128.7+0.1+105.3+21.7+331.5+41.9+106.9+1197.5+64.4+33.5+768.6+5.6+65.8+1473+34.4+335.2+312.9+1166.8+460.5+1222.9+80.6+345.1+0.1+100+568+208.9</f>
        <v>9348.3</v>
      </c>
      <c r="E142" s="17">
        <f>D142/D106*100</f>
        <v>7.363701456702619</v>
      </c>
      <c r="F142" s="107">
        <f t="shared" si="17"/>
        <v>50.22511390011175</v>
      </c>
      <c r="G142" s="6">
        <f t="shared" si="12"/>
        <v>29.449029737903228</v>
      </c>
      <c r="H142" s="65">
        <f t="shared" si="16"/>
        <v>9264.5</v>
      </c>
      <c r="I142" s="65">
        <f t="shared" si="14"/>
        <v>22395.7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4208.7</v>
      </c>
      <c r="C144" s="57">
        <v>6504.8</v>
      </c>
      <c r="D144" s="80">
        <f>2094</f>
        <v>2094</v>
      </c>
      <c r="E144" s="17">
        <f>D144/D106*100</f>
        <v>1.6494540023678408</v>
      </c>
      <c r="F144" s="107">
        <f t="shared" si="17"/>
        <v>49.75408083256113</v>
      </c>
      <c r="G144" s="6">
        <f t="shared" si="12"/>
        <v>32.1916123478047</v>
      </c>
      <c r="H144" s="65">
        <f t="shared" si="16"/>
        <v>2114.7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568.7+16.6-0.1+15.4+2.1</f>
        <v>602.7</v>
      </c>
      <c r="E145" s="17">
        <f>D145/D106*100</f>
        <v>0.4747497264694832</v>
      </c>
      <c r="F145" s="107">
        <f t="shared" si="17"/>
        <v>100</v>
      </c>
      <c r="G145" s="6">
        <f t="shared" si="12"/>
        <v>100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>
      <c r="A146" s="16" t="s">
        <v>62</v>
      </c>
      <c r="B146" s="77">
        <v>130289.5</v>
      </c>
      <c r="C146" s="57">
        <f>298394.8+81857.1-188.4+8192</f>
        <v>388255.5</v>
      </c>
      <c r="D146" s="80">
        <f>26548.7+545.5+173+4155.7+7306.3+113.6+824.5+6.1+72.3+8+1047.4+410+6261.9+444+5000+62+300+4421.1+9632.9+10381.2+4798+2674.1+4582.7+1925.2+5487.5</f>
        <v>97181.7</v>
      </c>
      <c r="E146" s="17">
        <f>D146/D106*100</f>
        <v>76.55049857779885</v>
      </c>
      <c r="F146" s="6">
        <f t="shared" si="17"/>
        <v>74.58904976993541</v>
      </c>
      <c r="G146" s="6">
        <f t="shared" si="12"/>
        <v>25.03034728419816</v>
      </c>
      <c r="H146" s="65">
        <f t="shared" si="16"/>
        <v>33107.8</v>
      </c>
      <c r="I146" s="65">
        <f t="shared" si="14"/>
        <v>291073.8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805.6+805.6+805.6+805.6+805.6+805.6+805.6+805.6+805.6+805.6+805.6+805.6+805.6</f>
        <v>10472.800000000003</v>
      </c>
      <c r="E147" s="17">
        <f>D147/D106*100</f>
        <v>8.24947558548134</v>
      </c>
      <c r="F147" s="6">
        <f t="shared" si="15"/>
        <v>86.66666666666669</v>
      </c>
      <c r="G147" s="6">
        <f t="shared" si="12"/>
        <v>36.11111111111112</v>
      </c>
      <c r="H147" s="65">
        <f t="shared" si="16"/>
        <v>1611.199999999997</v>
      </c>
      <c r="I147" s="65">
        <f t="shared" si="14"/>
        <v>18528.799999999996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181891.2</v>
      </c>
      <c r="C148" s="81">
        <f>C43+C68+C71+C76+C78+C86+C101+C106+C99+C83+C97</f>
        <v>488352.5</v>
      </c>
      <c r="D148" s="57">
        <f>D43+D68+D71+D76+D78+D86+D101+D106+D99+D83+D97</f>
        <v>130473.6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585182.7999999999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442376.4</v>
      </c>
      <c r="E149" s="35">
        <v>100</v>
      </c>
      <c r="F149" s="3">
        <f>D149/B149*100</f>
        <v>75.59627521519772</v>
      </c>
      <c r="G149" s="3">
        <f aca="true" t="shared" si="18" ref="G149:G155">D149/C149*100</f>
        <v>31.88814104421645</v>
      </c>
      <c r="H149" s="51">
        <f aca="true" t="shared" si="19" ref="H149:H155">B149-D149</f>
        <v>142806.3999999999</v>
      </c>
      <c r="I149" s="51">
        <f aca="true" t="shared" si="20" ref="I149:I155">C149-D149</f>
        <v>944899.2000000001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247527.19999999995</v>
      </c>
      <c r="C150" s="64">
        <f>C8+C20+C34+C52+C59+C90+C114+C118+C46+C138+C130+C102</f>
        <v>587319.2999999998</v>
      </c>
      <c r="D150" s="64">
        <f>D8+D20+D34+D52+D59+D90+D114+D118+D46+D138+D130+D102</f>
        <v>203852.19999999998</v>
      </c>
      <c r="E150" s="6">
        <f>D150/D149*100</f>
        <v>46.081165270118376</v>
      </c>
      <c r="F150" s="6">
        <f aca="true" t="shared" si="21" ref="F150:F161">D150/B150*100</f>
        <v>82.35547446906845</v>
      </c>
      <c r="G150" s="6">
        <f t="shared" si="18"/>
        <v>34.70892238685159</v>
      </c>
      <c r="H150" s="65">
        <f t="shared" si="19"/>
        <v>43674.99999999997</v>
      </c>
      <c r="I150" s="76">
        <f t="shared" si="20"/>
        <v>383467.09999999986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57099.499999999985</v>
      </c>
      <c r="C151" s="65">
        <f>C11+C23+C36+C55+C61+C91+C49+C139+C108+C111+C95+C136</f>
        <v>114263.80000000002</v>
      </c>
      <c r="D151" s="65">
        <f>D11+D23+D36+D55+D61+D91+D49+D139+D108+D111+D95+D136</f>
        <v>42183</v>
      </c>
      <c r="E151" s="6">
        <f>D151/D149*100</f>
        <v>9.535544843712279</v>
      </c>
      <c r="F151" s="6">
        <f t="shared" si="21"/>
        <v>73.87630364539096</v>
      </c>
      <c r="G151" s="6">
        <f t="shared" si="18"/>
        <v>36.9172038738428</v>
      </c>
      <c r="H151" s="65">
        <f t="shared" si="19"/>
        <v>14916.499999999985</v>
      </c>
      <c r="I151" s="76">
        <f t="shared" si="20"/>
        <v>72080.80000000002</v>
      </c>
      <c r="K151" s="43"/>
      <c r="L151" s="98"/>
    </row>
    <row r="152" spans="1:12" ht="18.75">
      <c r="A152" s="20" t="s">
        <v>1</v>
      </c>
      <c r="B152" s="64">
        <f>B22+B10+B54+B48+B60+B35+B122</f>
        <v>18764.2</v>
      </c>
      <c r="C152" s="64">
        <f>C22+C10+C54+C48+C60+C35+C122</f>
        <v>32660.300000000003</v>
      </c>
      <c r="D152" s="64">
        <f>D22+D10+D54+D48+D60+D35+D122</f>
        <v>11587.500000000002</v>
      </c>
      <c r="E152" s="6">
        <f>D152/D149*100</f>
        <v>2.6193757171494685</v>
      </c>
      <c r="F152" s="6">
        <f t="shared" si="21"/>
        <v>61.75323221879964</v>
      </c>
      <c r="G152" s="6">
        <f t="shared" si="18"/>
        <v>35.4788535316577</v>
      </c>
      <c r="H152" s="65">
        <f t="shared" si="19"/>
        <v>7176.699999999999</v>
      </c>
      <c r="I152" s="76">
        <f t="shared" si="20"/>
        <v>21072.800000000003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10697.300000000001</v>
      </c>
      <c r="C153" s="64">
        <f>C12+C24+C103+C62+C38+C92+C128</f>
        <v>29141.7</v>
      </c>
      <c r="D153" s="64">
        <f>D12+D24+D103+D62+D38+D92+D128</f>
        <v>8083</v>
      </c>
      <c r="E153" s="6">
        <f>D153/D149*100</f>
        <v>1.827177037473066</v>
      </c>
      <c r="F153" s="6">
        <f t="shared" si="21"/>
        <v>75.56112290017106</v>
      </c>
      <c r="G153" s="6">
        <f t="shared" si="18"/>
        <v>27.7368856312432</v>
      </c>
      <c r="H153" s="65">
        <f t="shared" si="19"/>
        <v>2614.300000000001</v>
      </c>
      <c r="I153" s="76">
        <f t="shared" si="20"/>
        <v>21058.7</v>
      </c>
      <c r="K153" s="43"/>
      <c r="L153" s="98"/>
    </row>
    <row r="154" spans="1:12" ht="18.75">
      <c r="A154" s="20" t="s">
        <v>2</v>
      </c>
      <c r="B154" s="64">
        <f>B9+B21+B47+B53+B121</f>
        <v>10717.4</v>
      </c>
      <c r="C154" s="64">
        <f>C9+C21+C47+C53+C121</f>
        <v>21133.1</v>
      </c>
      <c r="D154" s="64">
        <f>D9+D21+D47+D53+D121</f>
        <v>6832.099999999999</v>
      </c>
      <c r="E154" s="6">
        <f>D154/D149*100</f>
        <v>1.5444087885339268</v>
      </c>
      <c r="F154" s="6">
        <f t="shared" si="21"/>
        <v>63.74773732435105</v>
      </c>
      <c r="G154" s="6">
        <f t="shared" si="18"/>
        <v>32.32890583965438</v>
      </c>
      <c r="H154" s="65">
        <f t="shared" si="19"/>
        <v>3885.3</v>
      </c>
      <c r="I154" s="76">
        <f t="shared" si="20"/>
        <v>14301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240377.19999999998</v>
      </c>
      <c r="C155" s="64">
        <f>C149-C150-C151-C152-C153-C154</f>
        <v>602757.4000000003</v>
      </c>
      <c r="D155" s="64">
        <f>D149-D150-D151-D152-D153-D154</f>
        <v>169838.60000000003</v>
      </c>
      <c r="E155" s="6">
        <f>D155/D149*100</f>
        <v>38.39232834301288</v>
      </c>
      <c r="F155" s="6">
        <f t="shared" si="21"/>
        <v>70.65503716658654</v>
      </c>
      <c r="G155" s="40">
        <f t="shared" si="18"/>
        <v>28.176941502501663</v>
      </c>
      <c r="H155" s="65">
        <f t="shared" si="19"/>
        <v>70538.59999999995</v>
      </c>
      <c r="I155" s="65">
        <f t="shared" si="20"/>
        <v>432918.8000000002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11164.3</v>
      </c>
      <c r="C157" s="70">
        <f>11264.2-188.4+16049.8</f>
        <v>27125.6</v>
      </c>
      <c r="D157" s="70">
        <f>33+3.1+31.8+118.6+8.5</f>
        <v>195</v>
      </c>
      <c r="E157" s="14"/>
      <c r="F157" s="6">
        <f t="shared" si="21"/>
        <v>1.7466388398735255</v>
      </c>
      <c r="G157" s="6">
        <f aca="true" t="shared" si="22" ref="G157:G166">D157/C157*100</f>
        <v>0.7188781077653582</v>
      </c>
      <c r="H157" s="6">
        <f>B157-D157</f>
        <v>10969.3</v>
      </c>
      <c r="I157" s="6">
        <f aca="true" t="shared" si="23" ref="I157:I166">C157-D157</f>
        <v>26930.6</v>
      </c>
      <c r="K157" s="43"/>
      <c r="L157" s="43"/>
    </row>
    <row r="158" spans="1:12" ht="18.75">
      <c r="A158" s="20" t="s">
        <v>22</v>
      </c>
      <c r="B158" s="85">
        <v>18441</v>
      </c>
      <c r="C158" s="64">
        <v>40292</v>
      </c>
      <c r="D158" s="64">
        <f>100+49.9+293.6+174.2+159.5+52+404.4+89.3</f>
        <v>1322.8999999999999</v>
      </c>
      <c r="E158" s="6"/>
      <c r="F158" s="6">
        <f t="shared" si="21"/>
        <v>7.17368906241527</v>
      </c>
      <c r="G158" s="6">
        <f t="shared" si="22"/>
        <v>3.28328204109997</v>
      </c>
      <c r="H158" s="6">
        <f aca="true" t="shared" si="24" ref="H158:H165">B158-D158</f>
        <v>17118.1</v>
      </c>
      <c r="I158" s="6">
        <f t="shared" si="23"/>
        <v>38969.1</v>
      </c>
      <c r="K158" s="43"/>
      <c r="L158" s="43"/>
    </row>
    <row r="159" spans="1:12" ht="18.75">
      <c r="A159" s="20" t="s">
        <v>58</v>
      </c>
      <c r="B159" s="85">
        <v>157087.7</v>
      </c>
      <c r="C159" s="64">
        <f>253351.6+55+5844.1+52645.5+25515.3</f>
        <v>337411.5</v>
      </c>
      <c r="D159" s="64">
        <f>12.5+3344.4+45.2+21.2+85.3+173+1150+146+881.8+6.7+72.3+7.9+1090.6+406.5+1979.4+513.5+90.2+25+189.9+299.5+4617.2+143.8+383.9+349+1337.3+105+3537.4+179.7+0.2+347+89.2</f>
        <v>21630.600000000002</v>
      </c>
      <c r="E159" s="6"/>
      <c r="F159" s="6">
        <f t="shared" si="21"/>
        <v>13.769760458648259</v>
      </c>
      <c r="G159" s="6">
        <f t="shared" si="22"/>
        <v>6.410747707176549</v>
      </c>
      <c r="H159" s="6">
        <f t="shared" si="24"/>
        <v>135457.1</v>
      </c>
      <c r="I159" s="6">
        <f t="shared" si="23"/>
        <v>315780.9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49.9+127.8+39.6+53.8+398.2+8.4+32.5+231.9+89.8+103.6+52.4+19.2+179.2+118+109.5+32.3+81.3+0.1+165.4+333.7+47.5</f>
        <v>2274.1</v>
      </c>
      <c r="E161" s="17"/>
      <c r="F161" s="6">
        <f t="shared" si="21"/>
        <v>28.016508562276705</v>
      </c>
      <c r="G161" s="6">
        <f t="shared" si="22"/>
        <v>16.620986544463204</v>
      </c>
      <c r="H161" s="6">
        <f t="shared" si="24"/>
        <v>5842.9</v>
      </c>
      <c r="I161" s="6">
        <f t="shared" si="23"/>
        <v>11408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394.4+14</f>
        <v>408.4</v>
      </c>
      <c r="E163" s="17"/>
      <c r="F163" s="6">
        <f>D163/B163*100</f>
        <v>47.906158357771254</v>
      </c>
      <c r="G163" s="6">
        <f t="shared" si="22"/>
        <v>19.279611008827832</v>
      </c>
      <c r="H163" s="6">
        <f t="shared" si="24"/>
        <v>444.1</v>
      </c>
      <c r="I163" s="6">
        <f t="shared" si="23"/>
        <v>1709.9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780845.3</v>
      </c>
      <c r="C166" s="87">
        <f>C149+C157+C161+C162+C158+C165+C164+C159+C163+C160</f>
        <v>1807905.1000000003</v>
      </c>
      <c r="D166" s="87">
        <f>D149+D157+D161+D162+D158+D165+D164+D159+D163+D160</f>
        <v>468207.4</v>
      </c>
      <c r="E166" s="22"/>
      <c r="F166" s="3">
        <f>D166/B166*100</f>
        <v>59.96160827247087</v>
      </c>
      <c r="G166" s="3">
        <f t="shared" si="22"/>
        <v>25.897786338453272</v>
      </c>
      <c r="H166" s="3">
        <f>B166-D166</f>
        <v>312637.9</v>
      </c>
      <c r="I166" s="3">
        <f t="shared" si="23"/>
        <v>1339697.7000000002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442376.4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442376.4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2016-05-17T12:15:40Z</dcterms:modified>
  <cp:category/>
  <cp:version/>
  <cp:contentType/>
  <cp:contentStatus/>
</cp:coreProperties>
</file>